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9690" windowHeight="6465"/>
  </bookViews>
  <sheets>
    <sheet name="смета " sheetId="30" r:id="rId1"/>
    <sheet name="матер " sheetId="31" r:id="rId2"/>
  </sheets>
  <calcPr calcId="145621"/>
</workbook>
</file>

<file path=xl/calcChain.xml><?xml version="1.0" encoding="utf-8"?>
<calcChain xmlns="http://schemas.openxmlformats.org/spreadsheetml/2006/main">
  <c r="G35" i="30" l="1"/>
  <c r="G55" i="30"/>
  <c r="G54" i="30"/>
  <c r="G53" i="30"/>
  <c r="G51" i="30"/>
  <c r="G50" i="30"/>
  <c r="G49" i="30"/>
  <c r="G18" i="31"/>
  <c r="E46" i="30"/>
  <c r="E43" i="30"/>
  <c r="G43" i="30" s="1"/>
  <c r="E41" i="30"/>
  <c r="G41" i="30" s="1"/>
  <c r="E39" i="30"/>
  <c r="E38" i="30"/>
  <c r="G38" i="30" s="1"/>
  <c r="E37" i="30"/>
  <c r="E33" i="30"/>
  <c r="G33" i="30" s="1"/>
  <c r="E30" i="30"/>
  <c r="E28" i="30"/>
  <c r="G28" i="30" s="1"/>
  <c r="E21" i="30"/>
  <c r="E19" i="30"/>
  <c r="G19" i="30" s="1"/>
  <c r="E18" i="30"/>
  <c r="E17" i="30"/>
  <c r="G17" i="30" s="1"/>
  <c r="G13" i="30"/>
  <c r="G14" i="31"/>
  <c r="G17" i="31"/>
  <c r="G16" i="31"/>
  <c r="G13" i="31"/>
  <c r="G12" i="31"/>
  <c r="G11" i="31"/>
  <c r="G8" i="31"/>
  <c r="G7" i="31"/>
  <c r="G9" i="31"/>
  <c r="G6" i="31"/>
  <c r="G46" i="30"/>
  <c r="G21" i="30"/>
  <c r="G30" i="30"/>
  <c r="G31" i="30"/>
  <c r="G44" i="30"/>
  <c r="G42" i="30"/>
  <c r="G29" i="30"/>
  <c r="G39" i="30"/>
  <c r="G37" i="30"/>
  <c r="G25" i="30"/>
  <c r="G26" i="30"/>
  <c r="G24" i="30"/>
  <c r="G18" i="30"/>
  <c r="G15" i="30"/>
  <c r="G14" i="30"/>
  <c r="G57" i="30" l="1"/>
  <c r="G59" i="30"/>
  <c r="G21" i="31"/>
  <c r="G24" i="31" l="1"/>
  <c r="G27" i="31" s="1"/>
  <c r="G30" i="31" s="1"/>
  <c r="G33" i="31" s="1"/>
  <c r="G61" i="30"/>
  <c r="G65" i="30" s="1"/>
  <c r="G67" i="30" l="1"/>
  <c r="G68" i="30" s="1"/>
  <c r="G69" i="30" l="1"/>
  <c r="G71" i="30" s="1"/>
</calcChain>
</file>

<file path=xl/sharedStrings.xml><?xml version="1.0" encoding="utf-8"?>
<sst xmlns="http://schemas.openxmlformats.org/spreadsheetml/2006/main" count="155" uniqueCount="86">
  <si>
    <t>№</t>
  </si>
  <si>
    <t>Наименование работ</t>
  </si>
  <si>
    <t>Ед.из.</t>
  </si>
  <si>
    <t>Кол-во</t>
  </si>
  <si>
    <t>Ст-ть ед., руб</t>
  </si>
  <si>
    <t>Всего ст-ть, руб.</t>
  </si>
  <si>
    <t>Составил_____________</t>
  </si>
  <si>
    <t>м2</t>
  </si>
  <si>
    <t xml:space="preserve">Смета затрат на выполнение общестроительных работ </t>
  </si>
  <si>
    <t>Составлена в текущих ценах, с учётом материалов</t>
  </si>
  <si>
    <t>Сплошное выравнивание стен штукатурными смесями</t>
  </si>
  <si>
    <t xml:space="preserve">Грунтование стен,откосов (Бетонконтакт) </t>
  </si>
  <si>
    <t>Полы</t>
  </si>
  <si>
    <t>Очистка стен от пыли и остатков штукатурных растворов</t>
  </si>
  <si>
    <t>Очистка полов от пыли и строительного мусора</t>
  </si>
  <si>
    <t>Грунтование полов</t>
  </si>
  <si>
    <t>Устройство цементно-песчанной стяжки</t>
  </si>
  <si>
    <t>Перегородки</t>
  </si>
  <si>
    <t>Первый этаж, отм. 0,00</t>
  </si>
  <si>
    <t>Подвал, отм-2,7</t>
  </si>
  <si>
    <t>Второй этаж, отм.2,7</t>
  </si>
  <si>
    <t>пм</t>
  </si>
  <si>
    <t>Материалы без НДС</t>
  </si>
  <si>
    <t>НДС</t>
  </si>
  <si>
    <t>Сплошное выравнивание стен, откосов штукатурными смесями</t>
  </si>
  <si>
    <t>Стены, оконные, дверные  откосы</t>
  </si>
  <si>
    <t xml:space="preserve">Устройство гидроизоляции пола  </t>
  </si>
  <si>
    <t xml:space="preserve">Устройство гидроизоляции пола </t>
  </si>
  <si>
    <t>Ведомость материалов и изделий</t>
  </si>
  <si>
    <t>кг</t>
  </si>
  <si>
    <t>кг.</t>
  </si>
  <si>
    <t>шт.</t>
  </si>
  <si>
    <t>Профиль маячковый 6 * 3000</t>
  </si>
  <si>
    <t>Клей для монтажа пазогребневых плит 30 кг</t>
  </si>
  <si>
    <t>Оклеечная гидроизоляция (гидростеклоизол) 10 м2</t>
  </si>
  <si>
    <t>Плиты пазогребневые 667*500*80</t>
  </si>
  <si>
    <t>ед.изм.</t>
  </si>
  <si>
    <t>кол-во</t>
  </si>
  <si>
    <t>Смесь цементно-песчанная М-150 (при толщине 60 мм) 30 кг.</t>
  </si>
  <si>
    <t>ст-сть ед.</t>
  </si>
  <si>
    <t>ст-сть всего</t>
  </si>
  <si>
    <t>Сетка штукатурная  яч. 40, 10 м2</t>
  </si>
  <si>
    <t>Стены</t>
  </si>
  <si>
    <t xml:space="preserve">                         Перегородки </t>
  </si>
  <si>
    <t xml:space="preserve">Профиль маячковый  6*3000 </t>
  </si>
  <si>
    <t>Грунтовка  бетонконтакт фр. 0,6</t>
  </si>
  <si>
    <t>Смесь цементно-песчанная  М-150 (при толщине 80 мм)  30 кг.</t>
  </si>
  <si>
    <t>Грунт глубокого проникновения</t>
  </si>
  <si>
    <t>1.</t>
  </si>
  <si>
    <t>1.1.</t>
  </si>
  <si>
    <t>1.2.</t>
  </si>
  <si>
    <t>1.3.</t>
  </si>
  <si>
    <t>2.</t>
  </si>
  <si>
    <t>2.1.</t>
  </si>
  <si>
    <t>2.2.</t>
  </si>
  <si>
    <t>2.3.</t>
  </si>
  <si>
    <t>2.4.</t>
  </si>
  <si>
    <t>3.</t>
  </si>
  <si>
    <t>3.1.</t>
  </si>
  <si>
    <t>3.2.</t>
  </si>
  <si>
    <t xml:space="preserve">Заготовительно-складские расходы  </t>
  </si>
  <si>
    <t>Итого</t>
  </si>
  <si>
    <t>Непредвиденные расходы</t>
  </si>
  <si>
    <t>ВСЕГО материалы</t>
  </si>
  <si>
    <t>руб.</t>
  </si>
  <si>
    <t>1.1.1.</t>
  </si>
  <si>
    <t>1.1.2.</t>
  </si>
  <si>
    <t>2.1.2.</t>
  </si>
  <si>
    <t>2.1.3.</t>
  </si>
  <si>
    <t>2.1.4.</t>
  </si>
  <si>
    <t>1.4.</t>
  </si>
  <si>
    <t>ВСЕГО</t>
  </si>
  <si>
    <t>Утверждаю</t>
  </si>
  <si>
    <t>Генеральный директор</t>
  </si>
  <si>
    <t>ОАО "Фармация</t>
  </si>
  <si>
    <t>Балахонская Н.В. ________</t>
  </si>
  <si>
    <t xml:space="preserve">Cталь угловая 63*5 </t>
  </si>
  <si>
    <t>п.м.</t>
  </si>
  <si>
    <t>3.3.</t>
  </si>
  <si>
    <t>Устройство перегородок из пазогребневых  плит (кирпич лаборатория) включая устр-во проемов и  монтаж металлических перемычек</t>
  </si>
  <si>
    <t>Устройство перегородок из пазогребневых  плит (кирпич цсо, с/у) включая устр-во проемов и  монтаж металлических перемычек</t>
  </si>
  <si>
    <t>Лестничная клетка</t>
  </si>
  <si>
    <t>Стены, оконные,дверные откосы</t>
  </si>
  <si>
    <t>ИТОГО работа</t>
  </si>
  <si>
    <t>с/п</t>
  </si>
  <si>
    <t>Разборка кирпичных пергородок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</si>
</sst>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04"/>
    </font>
    <font>
      <sz val="10"/>
      <name val="Times New Roman CE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 CE"/>
      <family val="1"/>
      <charset val="238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 wrapText="1"/>
    </xf>
    <xf numFmtId="0" fontId="1" fillId="0" borderId="0" xfId="0" applyFont="1" applyAlignment="1"/>
    <xf numFmtId="3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/>
    <xf numFmtId="49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49" fontId="5" fillId="0" borderId="0" xfId="0" applyNumberFormat="1" applyFont="1" applyAlignment="1">
      <alignment horizontal="left" vertical="center"/>
    </xf>
    <xf numFmtId="0" fontId="8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/>
    <xf numFmtId="4" fontId="9" fillId="0" borderId="0" xfId="0" applyNumberFormat="1" applyFont="1" applyAlignment="1">
      <alignment horizontal="center" vertical="center"/>
    </xf>
    <xf numFmtId="0" fontId="9" fillId="0" borderId="0" xfId="0" applyFont="1"/>
    <xf numFmtId="49" fontId="9" fillId="0" borderId="0" xfId="0" applyNumberFormat="1" applyFont="1" applyAlignment="1">
      <alignment vertical="top" wrapText="1"/>
    </xf>
    <xf numFmtId="0" fontId="9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wrapText="1"/>
    </xf>
    <xf numFmtId="0" fontId="13" fillId="0" borderId="0" xfId="0" applyFont="1"/>
    <xf numFmtId="4" fontId="9" fillId="0" borderId="0" xfId="0" applyNumberFormat="1" applyFont="1" applyAlignment="1">
      <alignment horizontal="left" vertical="center"/>
    </xf>
    <xf numFmtId="0" fontId="10" fillId="0" borderId="0" xfId="0" applyFont="1"/>
    <xf numFmtId="49" fontId="12" fillId="0" borderId="0" xfId="0" applyNumberFormat="1" applyFont="1" applyAlignment="1">
      <alignment vertical="top" wrapText="1"/>
    </xf>
    <xf numFmtId="4" fontId="9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65" fontId="2" fillId="0" borderId="0" xfId="0" applyNumberFormat="1" applyFont="1" applyBorder="1"/>
    <xf numFmtId="0" fontId="10" fillId="0" borderId="0" xfId="0" applyFont="1" applyAlignment="1">
      <alignment horizontal="right"/>
    </xf>
    <xf numFmtId="9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3" fontId="14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Alignment="1">
      <alignment horizontal="center"/>
    </xf>
    <xf numFmtId="49" fontId="14" fillId="0" borderId="0" xfId="0" applyNumberFormat="1" applyFont="1" applyBorder="1" applyAlignment="1">
      <alignment vertical="center" wrapText="1"/>
    </xf>
    <xf numFmtId="165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center" wrapText="1"/>
    </xf>
    <xf numFmtId="165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9" fontId="14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" fontId="16" fillId="0" borderId="0" xfId="0" applyNumberFormat="1" applyFont="1" applyAlignment="1">
      <alignment horizontal="center" vertical="center"/>
    </xf>
    <xf numFmtId="49" fontId="14" fillId="0" borderId="2" xfId="0" applyNumberFormat="1" applyFont="1" applyBorder="1" applyAlignment="1">
      <alignment horizontal="center" vertical="top" wrapText="1"/>
    </xf>
    <xf numFmtId="49" fontId="14" fillId="0" borderId="3" xfId="0" applyNumberFormat="1" applyFont="1" applyBorder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7"/>
  <sheetViews>
    <sheetView tabSelected="1" workbookViewId="0">
      <selection activeCell="J66" sqref="J66"/>
    </sheetView>
  </sheetViews>
  <sheetFormatPr defaultColWidth="8.85546875" defaultRowHeight="12.75"/>
  <cols>
    <col min="1" max="1" width="3.28515625" style="4" customWidth="1"/>
    <col min="2" max="2" width="7.140625" style="1" customWidth="1"/>
    <col min="3" max="3" width="39" style="5" customWidth="1"/>
    <col min="4" max="4" width="7.5703125" style="2" customWidth="1"/>
    <col min="5" max="5" width="11.7109375" style="2" customWidth="1"/>
    <col min="6" max="6" width="12.140625" style="3" customWidth="1"/>
    <col min="7" max="7" width="12" style="4" customWidth="1"/>
    <col min="8" max="8" width="6.140625" style="4" customWidth="1"/>
    <col min="9" max="9" width="12" style="4" customWidth="1"/>
    <col min="10" max="16384" width="8.85546875" style="4"/>
  </cols>
  <sheetData>
    <row r="1" spans="2:9" ht="14.25" customHeight="1"/>
    <row r="2" spans="2:9" ht="14.25" customHeight="1">
      <c r="D2" s="156" t="s">
        <v>72</v>
      </c>
      <c r="E2" s="156"/>
      <c r="F2" s="156"/>
    </row>
    <row r="3" spans="2:9" ht="14.25" customHeight="1">
      <c r="D3" s="159" t="s">
        <v>73</v>
      </c>
      <c r="E3" s="159"/>
      <c r="F3" s="159"/>
    </row>
    <row r="4" spans="2:9" ht="15.75">
      <c r="D4" s="159" t="s">
        <v>74</v>
      </c>
      <c r="E4" s="159"/>
      <c r="F4" s="159"/>
    </row>
    <row r="5" spans="2:9" ht="15.75">
      <c r="D5" s="159" t="s">
        <v>75</v>
      </c>
      <c r="E5" s="159"/>
      <c r="F5" s="159"/>
    </row>
    <row r="6" spans="2:9">
      <c r="E6" s="70"/>
    </row>
    <row r="7" spans="2:9" s="41" customFormat="1" ht="15" customHeight="1">
      <c r="B7" s="38"/>
      <c r="C7" s="157" t="s">
        <v>8</v>
      </c>
      <c r="D7" s="157"/>
      <c r="E7" s="157"/>
      <c r="F7" s="157"/>
      <c r="G7" s="157"/>
      <c r="I7" s="82"/>
    </row>
    <row r="8" spans="2:9" s="41" customFormat="1" ht="15" customHeight="1">
      <c r="B8" s="38"/>
      <c r="C8" s="99"/>
      <c r="D8" s="99"/>
      <c r="E8" s="99"/>
      <c r="F8" s="99"/>
      <c r="G8" s="99"/>
      <c r="I8" s="82"/>
    </row>
    <row r="9" spans="2:9" s="41" customFormat="1" ht="12.75" customHeight="1">
      <c r="B9" s="158" t="s">
        <v>9</v>
      </c>
      <c r="C9" s="158"/>
      <c r="D9" s="39"/>
      <c r="E9" s="39"/>
      <c r="F9" s="40"/>
      <c r="G9" s="123" t="s">
        <v>64</v>
      </c>
    </row>
    <row r="10" spans="2:9" s="41" customFormat="1" ht="24">
      <c r="B10" s="89" t="s">
        <v>0</v>
      </c>
      <c r="C10" s="75" t="s">
        <v>1</v>
      </c>
      <c r="D10" s="89" t="s">
        <v>2</v>
      </c>
      <c r="E10" s="90" t="s">
        <v>3</v>
      </c>
      <c r="F10" s="90" t="s">
        <v>4</v>
      </c>
      <c r="G10" s="91" t="s">
        <v>5</v>
      </c>
    </row>
    <row r="11" spans="2:9" s="41" customFormat="1" ht="12">
      <c r="B11" s="92" t="s">
        <v>48</v>
      </c>
      <c r="C11" s="93" t="s">
        <v>19</v>
      </c>
      <c r="D11" s="92"/>
      <c r="E11" s="94"/>
      <c r="F11" s="94"/>
      <c r="G11" s="96"/>
    </row>
    <row r="12" spans="2:9" s="41" customFormat="1" ht="12">
      <c r="B12" s="51" t="s">
        <v>49</v>
      </c>
      <c r="C12" s="84" t="s">
        <v>25</v>
      </c>
      <c r="D12" s="85"/>
      <c r="E12" s="86"/>
      <c r="F12" s="86"/>
      <c r="G12" s="87"/>
    </row>
    <row r="13" spans="2:9" s="41" customFormat="1" ht="24">
      <c r="B13" s="128" t="s">
        <v>65</v>
      </c>
      <c r="C13" s="52" t="s">
        <v>13</v>
      </c>
      <c r="D13" s="51" t="s">
        <v>7</v>
      </c>
      <c r="E13" s="53">
        <v>32.450000000000003</v>
      </c>
      <c r="F13" s="53">
        <v>30</v>
      </c>
      <c r="G13" s="83">
        <f t="shared" ref="G13:G15" si="0">E13*F13</f>
        <v>973.50000000000011</v>
      </c>
    </row>
    <row r="14" spans="2:9" s="41" customFormat="1" ht="12">
      <c r="B14" s="51" t="s">
        <v>66</v>
      </c>
      <c r="C14" s="52" t="s">
        <v>11</v>
      </c>
      <c r="D14" s="51" t="s">
        <v>7</v>
      </c>
      <c r="E14" s="53">
        <v>325.39999999999998</v>
      </c>
      <c r="F14" s="53">
        <v>40</v>
      </c>
      <c r="G14" s="83">
        <f t="shared" si="0"/>
        <v>13016</v>
      </c>
    </row>
    <row r="15" spans="2:9" s="41" customFormat="1" ht="24">
      <c r="B15" s="128">
        <v>113</v>
      </c>
      <c r="C15" s="98" t="s">
        <v>24</v>
      </c>
      <c r="D15" s="51" t="s">
        <v>7</v>
      </c>
      <c r="E15" s="53">
        <v>325.39999999999998</v>
      </c>
      <c r="F15" s="53">
        <v>280</v>
      </c>
      <c r="G15" s="83">
        <f t="shared" si="0"/>
        <v>91112</v>
      </c>
    </row>
    <row r="16" spans="2:9" s="41" customFormat="1" ht="12">
      <c r="B16" s="127" t="s">
        <v>50</v>
      </c>
      <c r="C16" s="84" t="s">
        <v>12</v>
      </c>
      <c r="D16" s="85"/>
      <c r="E16" s="86"/>
      <c r="F16" s="86"/>
      <c r="G16" s="88"/>
    </row>
    <row r="17" spans="2:7" s="41" customFormat="1" ht="24">
      <c r="B17" s="130">
        <v>121</v>
      </c>
      <c r="C17" s="52" t="s">
        <v>14</v>
      </c>
      <c r="D17" s="51" t="s">
        <v>7</v>
      </c>
      <c r="E17" s="53">
        <f>56.9*1.05</f>
        <v>59.745000000000005</v>
      </c>
      <c r="F17" s="53">
        <v>30</v>
      </c>
      <c r="G17" s="83">
        <f>E17*F17</f>
        <v>1792.3500000000001</v>
      </c>
    </row>
    <row r="18" spans="2:7" s="41" customFormat="1" ht="12">
      <c r="B18" s="130">
        <v>122</v>
      </c>
      <c r="C18" s="52" t="s">
        <v>15</v>
      </c>
      <c r="D18" s="51" t="s">
        <v>7</v>
      </c>
      <c r="E18" s="53">
        <f>288.9*1.05</f>
        <v>303.34499999999997</v>
      </c>
      <c r="F18" s="53">
        <v>20</v>
      </c>
      <c r="G18" s="83">
        <f>E18*F18</f>
        <v>6066.9</v>
      </c>
    </row>
    <row r="19" spans="2:7" s="41" customFormat="1" ht="12">
      <c r="B19" s="130">
        <v>123</v>
      </c>
      <c r="C19" s="52" t="s">
        <v>16</v>
      </c>
      <c r="D19" s="51" t="s">
        <v>7</v>
      </c>
      <c r="E19" s="53">
        <f>288.9*1.05</f>
        <v>303.34499999999997</v>
      </c>
      <c r="F19" s="53">
        <v>240</v>
      </c>
      <c r="G19" s="83">
        <f>E19*F19</f>
        <v>72802.799999999988</v>
      </c>
    </row>
    <row r="20" spans="2:7" s="41" customFormat="1" ht="12">
      <c r="B20" s="130">
        <v>13</v>
      </c>
      <c r="C20" s="84" t="s">
        <v>17</v>
      </c>
      <c r="D20" s="85"/>
      <c r="E20" s="86"/>
      <c r="F20" s="86"/>
      <c r="G20" s="88"/>
    </row>
    <row r="21" spans="2:7" s="41" customFormat="1" ht="48">
      <c r="B21" s="130">
        <v>131</v>
      </c>
      <c r="C21" s="52" t="s">
        <v>79</v>
      </c>
      <c r="D21" s="51" t="s">
        <v>7</v>
      </c>
      <c r="E21" s="53">
        <f>122.47*1.05</f>
        <v>128.59350000000001</v>
      </c>
      <c r="F21" s="53">
        <v>370</v>
      </c>
      <c r="G21" s="83">
        <f>F21*F21</f>
        <v>136900</v>
      </c>
    </row>
    <row r="22" spans="2:7" s="41" customFormat="1" ht="12">
      <c r="B22" s="129">
        <v>2</v>
      </c>
      <c r="C22" s="93" t="s">
        <v>18</v>
      </c>
      <c r="D22" s="92"/>
      <c r="E22" s="94"/>
      <c r="F22" s="94"/>
      <c r="G22" s="95"/>
    </row>
    <row r="23" spans="2:7" s="41" customFormat="1" ht="12">
      <c r="B23" s="127" t="s">
        <v>53</v>
      </c>
      <c r="C23" s="84" t="s">
        <v>82</v>
      </c>
      <c r="D23" s="85"/>
      <c r="E23" s="86"/>
      <c r="F23" s="86"/>
      <c r="G23" s="88"/>
    </row>
    <row r="24" spans="2:7" s="41" customFormat="1" ht="24">
      <c r="B24" s="127" t="s">
        <v>67</v>
      </c>
      <c r="C24" s="52" t="s">
        <v>13</v>
      </c>
      <c r="D24" s="51" t="s">
        <v>7</v>
      </c>
      <c r="E24" s="53">
        <v>63.53</v>
      </c>
      <c r="F24" s="53">
        <v>30</v>
      </c>
      <c r="G24" s="83">
        <f t="shared" ref="G24:G26" si="1">E24*F24</f>
        <v>1905.9</v>
      </c>
    </row>
    <row r="25" spans="2:7" s="41" customFormat="1" ht="12">
      <c r="B25" s="127" t="s">
        <v>68</v>
      </c>
      <c r="C25" s="52" t="s">
        <v>11</v>
      </c>
      <c r="D25" s="51" t="s">
        <v>21</v>
      </c>
      <c r="E25" s="53">
        <v>636.23</v>
      </c>
      <c r="F25" s="53">
        <v>40</v>
      </c>
      <c r="G25" s="83">
        <f t="shared" si="1"/>
        <v>25449.200000000001</v>
      </c>
    </row>
    <row r="26" spans="2:7" s="41" customFormat="1" ht="24">
      <c r="B26" s="127" t="s">
        <v>69</v>
      </c>
      <c r="C26" s="98" t="s">
        <v>10</v>
      </c>
      <c r="D26" s="51" t="s">
        <v>7</v>
      </c>
      <c r="E26" s="53">
        <v>636.23</v>
      </c>
      <c r="F26" s="53">
        <v>280</v>
      </c>
      <c r="G26" s="83">
        <f t="shared" si="1"/>
        <v>178144.4</v>
      </c>
    </row>
    <row r="27" spans="2:7" s="41" customFormat="1" ht="12">
      <c r="B27" s="127" t="s">
        <v>54</v>
      </c>
      <c r="C27" s="84" t="s">
        <v>12</v>
      </c>
      <c r="D27" s="85"/>
      <c r="E27" s="86"/>
      <c r="F27" s="86"/>
      <c r="G27" s="88"/>
    </row>
    <row r="28" spans="2:7" s="41" customFormat="1" ht="24">
      <c r="B28" s="130">
        <v>221</v>
      </c>
      <c r="C28" s="52" t="s">
        <v>14</v>
      </c>
      <c r="D28" s="51" t="s">
        <v>7</v>
      </c>
      <c r="E28" s="53">
        <f>50.2*1.05</f>
        <v>52.710000000000008</v>
      </c>
      <c r="F28" s="53">
        <v>30</v>
      </c>
      <c r="G28" s="83">
        <f>E28*F28</f>
        <v>1581.3000000000002</v>
      </c>
    </row>
    <row r="29" spans="2:7" s="41" customFormat="1" ht="12">
      <c r="B29" s="130">
        <v>221</v>
      </c>
      <c r="C29" s="52" t="s">
        <v>15</v>
      </c>
      <c r="D29" s="51" t="s">
        <v>7</v>
      </c>
      <c r="E29" s="53">
        <v>268.07</v>
      </c>
      <c r="F29" s="53">
        <v>20</v>
      </c>
      <c r="G29" s="83">
        <f>E29*F29</f>
        <v>5361.4</v>
      </c>
    </row>
    <row r="30" spans="2:7" s="41" customFormat="1" ht="12">
      <c r="B30" s="130">
        <v>223</v>
      </c>
      <c r="C30" s="52" t="s">
        <v>27</v>
      </c>
      <c r="D30" s="51" t="s">
        <v>7</v>
      </c>
      <c r="E30" s="53">
        <f>21.21*1.05</f>
        <v>22.270500000000002</v>
      </c>
      <c r="F30" s="53">
        <v>330</v>
      </c>
      <c r="G30" s="83">
        <f>E30*F30</f>
        <v>7349.2650000000003</v>
      </c>
    </row>
    <row r="31" spans="2:7" s="41" customFormat="1" ht="12">
      <c r="B31" s="130">
        <v>224</v>
      </c>
      <c r="C31" s="52" t="s">
        <v>16</v>
      </c>
      <c r="D31" s="51" t="s">
        <v>7</v>
      </c>
      <c r="E31" s="53">
        <v>268.07</v>
      </c>
      <c r="F31" s="53">
        <v>240</v>
      </c>
      <c r="G31" s="83">
        <f>E31*F31</f>
        <v>64336.799999999996</v>
      </c>
    </row>
    <row r="32" spans="2:7" s="41" customFormat="1" ht="12">
      <c r="B32" s="130">
        <v>23</v>
      </c>
      <c r="C32" s="84" t="s">
        <v>17</v>
      </c>
      <c r="D32" s="85"/>
      <c r="E32" s="86"/>
      <c r="F32" s="86"/>
      <c r="G32" s="88"/>
    </row>
    <row r="33" spans="2:7" s="41" customFormat="1" ht="48">
      <c r="B33" s="130">
        <v>231</v>
      </c>
      <c r="C33" s="52" t="s">
        <v>79</v>
      </c>
      <c r="D33" s="51" t="s">
        <v>7</v>
      </c>
      <c r="E33" s="53">
        <f>40.3*1.05</f>
        <v>42.314999999999998</v>
      </c>
      <c r="F33" s="53">
        <v>370</v>
      </c>
      <c r="G33" s="83">
        <f>E33*F33</f>
        <v>15656.55</v>
      </c>
    </row>
    <row r="34" spans="2:7" s="41" customFormat="1" ht="12">
      <c r="B34" s="129">
        <v>3</v>
      </c>
      <c r="C34" s="97" t="s">
        <v>20</v>
      </c>
      <c r="D34" s="92"/>
      <c r="E34" s="94"/>
      <c r="F34" s="94"/>
      <c r="G34" s="95"/>
    </row>
    <row r="35" spans="2:7" s="41" customFormat="1" ht="12">
      <c r="B35" s="152">
        <v>3</v>
      </c>
      <c r="C35" s="98" t="s">
        <v>85</v>
      </c>
      <c r="D35" s="153" t="s">
        <v>7</v>
      </c>
      <c r="E35" s="154">
        <v>18</v>
      </c>
      <c r="F35" s="154">
        <v>368.3</v>
      </c>
      <c r="G35" s="155">
        <f>E35*F35</f>
        <v>6629.4000000000005</v>
      </c>
    </row>
    <row r="36" spans="2:7" s="41" customFormat="1" ht="12">
      <c r="B36" s="130">
        <v>31</v>
      </c>
      <c r="C36" s="84" t="s">
        <v>25</v>
      </c>
      <c r="D36" s="85"/>
      <c r="E36" s="86"/>
      <c r="F36" s="86"/>
      <c r="G36" s="88"/>
    </row>
    <row r="37" spans="2:7" s="41" customFormat="1" ht="24">
      <c r="B37" s="130">
        <v>311</v>
      </c>
      <c r="C37" s="52" t="s">
        <v>13</v>
      </c>
      <c r="D37" s="51" t="s">
        <v>7</v>
      </c>
      <c r="E37" s="53">
        <f>54.3*1.05</f>
        <v>57.015000000000001</v>
      </c>
      <c r="F37" s="53">
        <v>30</v>
      </c>
      <c r="G37" s="83">
        <f t="shared" ref="G37:G39" si="2">E37*F37</f>
        <v>1710.45</v>
      </c>
    </row>
    <row r="38" spans="2:7" s="41" customFormat="1" ht="12">
      <c r="B38" s="130">
        <v>312</v>
      </c>
      <c r="C38" s="98" t="s">
        <v>11</v>
      </c>
      <c r="D38" s="51" t="s">
        <v>21</v>
      </c>
      <c r="E38" s="53">
        <f>543.63*1.05</f>
        <v>570.81150000000002</v>
      </c>
      <c r="F38" s="53">
        <v>40</v>
      </c>
      <c r="G38" s="83">
        <f t="shared" si="2"/>
        <v>22832.46</v>
      </c>
    </row>
    <row r="39" spans="2:7" s="41" customFormat="1" ht="24">
      <c r="B39" s="130">
        <v>313</v>
      </c>
      <c r="C39" s="98" t="s">
        <v>10</v>
      </c>
      <c r="D39" s="51" t="s">
        <v>7</v>
      </c>
      <c r="E39" s="53">
        <f>543.63*1.05</f>
        <v>570.81150000000002</v>
      </c>
      <c r="F39" s="53">
        <v>280</v>
      </c>
      <c r="G39" s="83">
        <f t="shared" si="2"/>
        <v>159827.22</v>
      </c>
    </row>
    <row r="40" spans="2:7" s="41" customFormat="1" ht="12">
      <c r="B40" s="130">
        <v>32</v>
      </c>
      <c r="C40" s="84" t="s">
        <v>12</v>
      </c>
      <c r="D40" s="85"/>
      <c r="E40" s="86"/>
      <c r="F40" s="86"/>
      <c r="G40" s="88"/>
    </row>
    <row r="41" spans="2:7" s="41" customFormat="1" ht="24">
      <c r="B41" s="130">
        <v>321</v>
      </c>
      <c r="C41" s="52" t="s">
        <v>14</v>
      </c>
      <c r="D41" s="51" t="s">
        <v>7</v>
      </c>
      <c r="E41" s="53">
        <f>50.2*1.05</f>
        <v>52.710000000000008</v>
      </c>
      <c r="F41" s="53">
        <v>30</v>
      </c>
      <c r="G41" s="83">
        <f>E41*F41</f>
        <v>1581.3000000000002</v>
      </c>
    </row>
    <row r="42" spans="2:7" s="41" customFormat="1" ht="12">
      <c r="B42" s="130">
        <v>322</v>
      </c>
      <c r="C42" s="52" t="s">
        <v>15</v>
      </c>
      <c r="D42" s="51" t="s">
        <v>7</v>
      </c>
      <c r="E42" s="53">
        <v>265.23</v>
      </c>
      <c r="F42" s="53">
        <v>20</v>
      </c>
      <c r="G42" s="83">
        <f>E42*F42</f>
        <v>5304.6</v>
      </c>
    </row>
    <row r="43" spans="2:7" s="41" customFormat="1" ht="12">
      <c r="B43" s="130">
        <v>323</v>
      </c>
      <c r="C43" s="52" t="s">
        <v>26</v>
      </c>
      <c r="D43" s="51" t="s">
        <v>7</v>
      </c>
      <c r="E43" s="53">
        <f>21.81*1.05</f>
        <v>22.900500000000001</v>
      </c>
      <c r="F43" s="53">
        <v>330</v>
      </c>
      <c r="G43" s="83">
        <f>E43*F43</f>
        <v>7557.165</v>
      </c>
    </row>
    <row r="44" spans="2:7" s="41" customFormat="1" ht="12">
      <c r="B44" s="130">
        <v>324</v>
      </c>
      <c r="C44" s="52" t="s">
        <v>16</v>
      </c>
      <c r="D44" s="51" t="s">
        <v>7</v>
      </c>
      <c r="E44" s="53">
        <v>265.23</v>
      </c>
      <c r="F44" s="53">
        <v>240</v>
      </c>
      <c r="G44" s="83">
        <f>E44*F44</f>
        <v>63655.200000000004</v>
      </c>
    </row>
    <row r="45" spans="2:7" s="41" customFormat="1" ht="12">
      <c r="B45" s="130">
        <v>33</v>
      </c>
      <c r="C45" s="84" t="s">
        <v>17</v>
      </c>
      <c r="D45" s="85"/>
      <c r="E45" s="86"/>
      <c r="F45" s="86"/>
      <c r="G45" s="88"/>
    </row>
    <row r="46" spans="2:7" s="41" customFormat="1" ht="48">
      <c r="B46" s="130">
        <v>331</v>
      </c>
      <c r="C46" s="52" t="s">
        <v>80</v>
      </c>
      <c r="D46" s="51" t="s">
        <v>7</v>
      </c>
      <c r="E46" s="53">
        <f>92.5*1.05</f>
        <v>97.125</v>
      </c>
      <c r="F46" s="53">
        <v>370</v>
      </c>
      <c r="G46" s="83">
        <f>E46*F46</f>
        <v>35936.25</v>
      </c>
    </row>
    <row r="47" spans="2:7" s="41" customFormat="1" ht="12">
      <c r="B47" s="129"/>
      <c r="C47" s="97" t="s">
        <v>81</v>
      </c>
      <c r="D47" s="92"/>
      <c r="E47" s="94"/>
      <c r="F47" s="94"/>
      <c r="G47" s="95"/>
    </row>
    <row r="48" spans="2:7" s="41" customFormat="1" ht="12">
      <c r="B48" s="150"/>
      <c r="C48" s="151" t="s">
        <v>25</v>
      </c>
      <c r="D48" s="85"/>
      <c r="E48" s="86"/>
      <c r="F48" s="86"/>
      <c r="G48" s="88"/>
    </row>
    <row r="49" spans="2:7" s="41" customFormat="1" ht="24">
      <c r="B49" s="130"/>
      <c r="C49" s="52" t="s">
        <v>13</v>
      </c>
      <c r="D49" s="51" t="s">
        <v>7</v>
      </c>
      <c r="E49" s="53">
        <v>9</v>
      </c>
      <c r="F49" s="53">
        <v>30</v>
      </c>
      <c r="G49" s="83">
        <f>E49*F49</f>
        <v>270</v>
      </c>
    </row>
    <row r="50" spans="2:7" s="41" customFormat="1" ht="12">
      <c r="B50" s="130"/>
      <c r="C50" s="52" t="s">
        <v>11</v>
      </c>
      <c r="D50" s="51" t="s">
        <v>7</v>
      </c>
      <c r="E50" s="53">
        <v>90</v>
      </c>
      <c r="F50" s="53">
        <v>40</v>
      </c>
      <c r="G50" s="83">
        <f>E50*F50</f>
        <v>3600</v>
      </c>
    </row>
    <row r="51" spans="2:7" s="41" customFormat="1" ht="24">
      <c r="B51" s="130"/>
      <c r="C51" s="98" t="s">
        <v>24</v>
      </c>
      <c r="D51" s="51" t="s">
        <v>7</v>
      </c>
      <c r="E51" s="53">
        <v>90</v>
      </c>
      <c r="F51" s="53">
        <v>280</v>
      </c>
      <c r="G51" s="83">
        <f>E51*F51</f>
        <v>25200</v>
      </c>
    </row>
    <row r="52" spans="2:7" s="41" customFormat="1" ht="12">
      <c r="B52" s="130"/>
      <c r="C52" s="84" t="s">
        <v>12</v>
      </c>
      <c r="D52" s="51"/>
      <c r="E52" s="53"/>
      <c r="F52" s="53"/>
      <c r="G52" s="83"/>
    </row>
    <row r="53" spans="2:7" s="41" customFormat="1" ht="24">
      <c r="B53" s="130"/>
      <c r="C53" s="52" t="s">
        <v>14</v>
      </c>
      <c r="D53" s="51" t="s">
        <v>7</v>
      </c>
      <c r="E53" s="53">
        <v>6</v>
      </c>
      <c r="F53" s="53">
        <v>30</v>
      </c>
      <c r="G53" s="83">
        <f>E53*F53</f>
        <v>180</v>
      </c>
    </row>
    <row r="54" spans="2:7" s="41" customFormat="1" ht="12">
      <c r="B54" s="130"/>
      <c r="C54" s="52" t="s">
        <v>15</v>
      </c>
      <c r="D54" s="51" t="s">
        <v>7</v>
      </c>
      <c r="E54" s="53">
        <v>60</v>
      </c>
      <c r="F54" s="53">
        <v>20</v>
      </c>
      <c r="G54" s="83">
        <f>E54*F54</f>
        <v>1200</v>
      </c>
    </row>
    <row r="55" spans="2:7" s="41" customFormat="1" ht="12">
      <c r="B55" s="130"/>
      <c r="C55" s="52" t="s">
        <v>16</v>
      </c>
      <c r="D55" s="51" t="s">
        <v>7</v>
      </c>
      <c r="E55" s="53">
        <v>60</v>
      </c>
      <c r="F55" s="53">
        <v>240</v>
      </c>
      <c r="G55" s="83">
        <f>E55*F55</f>
        <v>14400</v>
      </c>
    </row>
    <row r="56" spans="2:7" s="41" customFormat="1" ht="12">
      <c r="B56" s="130"/>
      <c r="C56" s="51"/>
      <c r="D56" s="51"/>
      <c r="E56" s="53"/>
      <c r="F56" s="53"/>
      <c r="G56" s="83"/>
    </row>
    <row r="57" spans="2:7" s="41" customFormat="1" ht="12">
      <c r="B57" s="51"/>
      <c r="C57" s="44"/>
      <c r="D57" s="51"/>
      <c r="E57" s="53"/>
      <c r="F57" s="53"/>
      <c r="G57" s="53">
        <f>G13+G14+G15+G17+G18+G19+G21+G24+G25+G26+G28+G29+G30+G31+G33+G35+G37+G38+G39+G41+G42+G43+G44+G46+G49+G50+G51+G53+G54+G55</f>
        <v>972332.41000000015</v>
      </c>
    </row>
    <row r="58" spans="2:7" s="41" customFormat="1" ht="15.75">
      <c r="B58" s="43"/>
      <c r="C58" s="140"/>
      <c r="D58" s="46"/>
      <c r="E58" s="47"/>
      <c r="F58" s="49"/>
      <c r="G58" s="131"/>
    </row>
    <row r="59" spans="2:7" s="41" customFormat="1">
      <c r="B59" s="43"/>
      <c r="C59" s="145" t="s">
        <v>83</v>
      </c>
      <c r="D59" s="141"/>
      <c r="E59" s="142"/>
      <c r="F59" s="143"/>
      <c r="G59" s="144">
        <f>G57</f>
        <v>972332.41000000015</v>
      </c>
    </row>
    <row r="60" spans="2:7" s="41" customFormat="1">
      <c r="B60" s="43"/>
      <c r="C60" s="140"/>
      <c r="D60" s="146"/>
      <c r="E60" s="147"/>
      <c r="F60" s="138"/>
      <c r="G60" s="144"/>
    </row>
    <row r="61" spans="2:7" s="41" customFormat="1">
      <c r="B61" s="43"/>
      <c r="C61" s="145" t="s">
        <v>84</v>
      </c>
      <c r="D61" s="148">
        <v>0.1</v>
      </c>
      <c r="E61" s="147"/>
      <c r="F61" s="138"/>
      <c r="G61" s="144">
        <f>G59/10</f>
        <v>97233.241000000009</v>
      </c>
    </row>
    <row r="62" spans="2:7" s="41" customFormat="1">
      <c r="B62" s="43"/>
      <c r="C62" s="140"/>
      <c r="D62" s="146"/>
      <c r="E62" s="147"/>
      <c r="F62" s="138"/>
      <c r="G62" s="144"/>
    </row>
    <row r="63" spans="2:7" s="41" customFormat="1">
      <c r="B63" s="133"/>
      <c r="C63" s="140" t="s">
        <v>22</v>
      </c>
      <c r="D63" s="134"/>
      <c r="E63" s="134"/>
      <c r="F63" s="135"/>
      <c r="G63" s="149">
        <v>1639815.24</v>
      </c>
    </row>
    <row r="64" spans="2:7" s="41" customFormat="1">
      <c r="B64" s="133"/>
      <c r="C64" s="140"/>
      <c r="D64" s="134"/>
      <c r="E64" s="134"/>
      <c r="F64" s="135"/>
      <c r="G64" s="149"/>
    </row>
    <row r="65" spans="2:7" s="41" customFormat="1">
      <c r="B65" s="133"/>
      <c r="C65" s="140" t="s">
        <v>61</v>
      </c>
      <c r="D65" s="134"/>
      <c r="E65" s="134"/>
      <c r="F65" s="135"/>
      <c r="G65" s="149">
        <f>G59+G61+G63</f>
        <v>2709380.8909999998</v>
      </c>
    </row>
    <row r="66" spans="2:7" s="41" customFormat="1">
      <c r="B66" s="133"/>
      <c r="C66" s="140"/>
      <c r="D66" s="134"/>
      <c r="E66" s="134"/>
      <c r="F66" s="135"/>
      <c r="G66" s="149"/>
    </row>
    <row r="67" spans="2:7" s="41" customFormat="1">
      <c r="B67" s="133"/>
      <c r="C67" s="140" t="s">
        <v>62</v>
      </c>
      <c r="D67" s="136">
        <v>0.02</v>
      </c>
      <c r="E67" s="134"/>
      <c r="F67" s="135"/>
      <c r="G67" s="149">
        <f>G65/100*2</f>
        <v>54187.617819999999</v>
      </c>
    </row>
    <row r="68" spans="2:7" s="41" customFormat="1">
      <c r="B68" s="137"/>
      <c r="C68" s="140" t="s">
        <v>61</v>
      </c>
      <c r="D68" s="133"/>
      <c r="E68" s="134"/>
      <c r="F68" s="138"/>
      <c r="G68" s="144">
        <f>G59+G61+G63+G67</f>
        <v>2763568.5088199996</v>
      </c>
    </row>
    <row r="69" spans="2:7" s="41" customFormat="1">
      <c r="B69" s="137"/>
      <c r="C69" s="44" t="s">
        <v>23</v>
      </c>
      <c r="D69" s="139">
        <v>0.18</v>
      </c>
      <c r="E69" s="134"/>
      <c r="F69" s="138"/>
      <c r="G69" s="144">
        <f>G68*18/100</f>
        <v>497442.33158759994</v>
      </c>
    </row>
    <row r="70" spans="2:7" s="41" customFormat="1" ht="15.75">
      <c r="B70" s="137"/>
      <c r="C70" s="44"/>
      <c r="D70" s="133"/>
      <c r="E70" s="134"/>
      <c r="F70" s="138"/>
      <c r="G70" s="132"/>
    </row>
    <row r="71" spans="2:7" s="41" customFormat="1" ht="15.75">
      <c r="B71" s="137"/>
      <c r="C71" s="44" t="s">
        <v>71</v>
      </c>
      <c r="D71" s="133"/>
      <c r="E71" s="134"/>
      <c r="F71" s="138"/>
      <c r="G71" s="132">
        <f>G68+G69</f>
        <v>3261010.8404075997</v>
      </c>
    </row>
    <row r="72" spans="2:7" s="41" customFormat="1">
      <c r="B72" s="7"/>
      <c r="C72" s="72" t="s">
        <v>6</v>
      </c>
      <c r="D72" s="10"/>
      <c r="E72" s="12"/>
      <c r="F72" s="8"/>
      <c r="G72" s="122"/>
    </row>
    <row r="73" spans="2:7" s="41" customFormat="1">
      <c r="B73" s="1"/>
      <c r="C73" s="13"/>
      <c r="D73" s="2"/>
      <c r="E73" s="2"/>
      <c r="F73" s="3"/>
      <c r="G73" s="4"/>
    </row>
    <row r="74" spans="2:7" s="41" customFormat="1">
      <c r="B74" s="1"/>
      <c r="C74" s="6"/>
      <c r="D74" s="2"/>
      <c r="E74" s="2"/>
      <c r="F74" s="3"/>
      <c r="G74" s="4"/>
    </row>
    <row r="75" spans="2:7" s="41" customFormat="1">
      <c r="B75" s="1"/>
      <c r="C75" s="5"/>
      <c r="D75" s="2"/>
      <c r="E75" s="2"/>
      <c r="F75" s="3"/>
      <c r="G75" s="4"/>
    </row>
    <row r="76" spans="2:7" s="41" customFormat="1">
      <c r="B76" s="1"/>
      <c r="C76" s="5"/>
      <c r="D76" s="2"/>
      <c r="E76" s="2"/>
      <c r="F76" s="3"/>
      <c r="G76" s="4"/>
    </row>
    <row r="77" spans="2:7" s="41" customFormat="1">
      <c r="B77" s="1"/>
      <c r="C77" s="5"/>
      <c r="D77" s="2"/>
      <c r="E77" s="2"/>
      <c r="F77" s="3"/>
      <c r="G77" s="4"/>
    </row>
    <row r="78" spans="2:7" s="41" customFormat="1">
      <c r="B78" s="1"/>
      <c r="C78" s="5"/>
      <c r="D78" s="2"/>
      <c r="E78" s="2"/>
      <c r="F78" s="3"/>
      <c r="G78" s="4"/>
    </row>
    <row r="79" spans="2:7" s="41" customFormat="1">
      <c r="B79" s="1"/>
      <c r="C79" s="5"/>
      <c r="D79" s="2"/>
      <c r="E79" s="2"/>
      <c r="F79" s="3"/>
      <c r="G79" s="4"/>
    </row>
    <row r="80" spans="2:7" s="41" customFormat="1">
      <c r="B80" s="1"/>
      <c r="C80" s="5"/>
      <c r="D80" s="2"/>
      <c r="E80" s="2"/>
      <c r="F80" s="3"/>
      <c r="G80" s="4"/>
    </row>
    <row r="81" spans="2:7" s="41" customFormat="1">
      <c r="B81" s="1"/>
      <c r="C81" s="5"/>
      <c r="D81" s="2"/>
      <c r="E81" s="2"/>
      <c r="F81" s="3"/>
      <c r="G81" s="4"/>
    </row>
    <row r="82" spans="2:7" s="41" customFormat="1">
      <c r="B82" s="1"/>
      <c r="C82" s="5"/>
      <c r="D82" s="2"/>
      <c r="E82" s="2"/>
      <c r="F82" s="3"/>
      <c r="G82" s="4"/>
    </row>
    <row r="83" spans="2:7" s="41" customFormat="1">
      <c r="B83" s="1"/>
      <c r="C83" s="5"/>
      <c r="D83" s="2"/>
      <c r="E83" s="2"/>
      <c r="F83" s="3"/>
      <c r="G83" s="4"/>
    </row>
    <row r="84" spans="2:7" s="41" customFormat="1">
      <c r="B84" s="1"/>
      <c r="C84" s="5"/>
      <c r="D84" s="2"/>
      <c r="E84" s="2"/>
      <c r="F84" s="3"/>
      <c r="G84" s="4"/>
    </row>
    <row r="85" spans="2:7" s="71" customFormat="1">
      <c r="B85" s="1"/>
      <c r="C85" s="5"/>
      <c r="D85" s="2"/>
      <c r="E85" s="2"/>
      <c r="F85" s="3"/>
      <c r="G85" s="4"/>
    </row>
    <row r="86" spans="2:7" s="41" customFormat="1">
      <c r="B86" s="1"/>
      <c r="C86" s="5"/>
      <c r="D86" s="2"/>
      <c r="E86" s="2"/>
      <c r="F86" s="3"/>
      <c r="G86" s="4"/>
    </row>
    <row r="87" spans="2:7" s="41" customFormat="1">
      <c r="B87" s="1"/>
      <c r="C87" s="5"/>
      <c r="D87" s="2"/>
      <c r="E87" s="2"/>
      <c r="F87" s="3"/>
      <c r="G87" s="4"/>
    </row>
    <row r="88" spans="2:7" s="41" customFormat="1">
      <c r="B88" s="1"/>
      <c r="C88" s="5"/>
      <c r="D88" s="2"/>
      <c r="E88" s="2"/>
      <c r="F88" s="3"/>
      <c r="G88" s="4"/>
    </row>
    <row r="89" spans="2:7" s="41" customFormat="1">
      <c r="B89" s="1"/>
      <c r="C89" s="5"/>
      <c r="D89" s="2"/>
      <c r="E89" s="2"/>
      <c r="F89" s="3"/>
      <c r="G89" s="4"/>
    </row>
    <row r="90" spans="2:7" s="41" customFormat="1">
      <c r="B90" s="1"/>
      <c r="C90" s="5"/>
      <c r="D90" s="2"/>
      <c r="E90" s="2"/>
      <c r="F90" s="3"/>
      <c r="G90" s="4"/>
    </row>
    <row r="91" spans="2:7" s="41" customFormat="1">
      <c r="B91" s="1"/>
      <c r="C91" s="5"/>
      <c r="D91" s="2"/>
      <c r="E91" s="2"/>
      <c r="F91" s="3"/>
      <c r="G91" s="4"/>
    </row>
    <row r="92" spans="2:7" s="41" customFormat="1">
      <c r="B92" s="1"/>
      <c r="C92" s="5"/>
      <c r="D92" s="2"/>
      <c r="E92" s="2"/>
      <c r="F92" s="3"/>
      <c r="G92" s="4"/>
    </row>
    <row r="93" spans="2:7" s="41" customFormat="1">
      <c r="B93" s="1"/>
      <c r="C93" s="5"/>
      <c r="D93" s="2"/>
      <c r="E93" s="2"/>
      <c r="F93" s="3"/>
      <c r="G93" s="4"/>
    </row>
    <row r="94" spans="2:7" s="41" customFormat="1">
      <c r="B94" s="1"/>
      <c r="C94" s="5"/>
      <c r="D94" s="2"/>
      <c r="E94" s="2"/>
      <c r="F94" s="3"/>
      <c r="G94" s="4"/>
    </row>
    <row r="95" spans="2:7" s="41" customFormat="1">
      <c r="B95" s="1"/>
      <c r="C95" s="5"/>
      <c r="D95" s="2"/>
      <c r="E95" s="2"/>
      <c r="F95" s="3"/>
      <c r="G95" s="4"/>
    </row>
    <row r="96" spans="2:7" s="41" customFormat="1">
      <c r="B96" s="1"/>
      <c r="C96" s="5"/>
      <c r="D96" s="2"/>
      <c r="E96" s="2"/>
      <c r="F96" s="3"/>
      <c r="G96" s="4"/>
    </row>
    <row r="97" spans="2:7" s="41" customFormat="1">
      <c r="B97" s="1"/>
      <c r="C97" s="5"/>
      <c r="D97" s="2"/>
      <c r="E97" s="2"/>
      <c r="F97" s="3"/>
      <c r="G97" s="4"/>
    </row>
  </sheetData>
  <mergeCells count="6">
    <mergeCell ref="D2:F2"/>
    <mergeCell ref="C7:G7"/>
    <mergeCell ref="B9:C9"/>
    <mergeCell ref="D3:F3"/>
    <mergeCell ref="D4:F4"/>
    <mergeCell ref="D5:F5"/>
  </mergeCells>
  <printOptions horizontalCentered="1" gridLines="1"/>
  <pageMargins left="0.19685039370078741" right="0" top="0.39370078740157483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0"/>
  <sheetViews>
    <sheetView workbookViewId="0">
      <selection activeCell="G33" sqref="G33"/>
    </sheetView>
  </sheetViews>
  <sheetFormatPr defaultColWidth="13.42578125" defaultRowHeight="12.75"/>
  <cols>
    <col min="1" max="1" width="2.140625" style="9" customWidth="1"/>
    <col min="2" max="2" width="4.140625" style="9" customWidth="1"/>
    <col min="3" max="3" width="40.42578125" style="9" customWidth="1"/>
    <col min="4" max="4" width="10.85546875" style="9" customWidth="1"/>
    <col min="5" max="5" width="10.42578125" style="9" customWidth="1"/>
    <col min="6" max="6" width="10.85546875" style="9" customWidth="1"/>
    <col min="7" max="7" width="13.85546875" style="9" customWidth="1"/>
    <col min="8" max="8" width="12.7109375" style="9" customWidth="1"/>
    <col min="9" max="16384" width="13.42578125" style="9"/>
  </cols>
  <sheetData>
    <row r="1" spans="2:8" s="4" customFormat="1">
      <c r="B1" s="1"/>
      <c r="C1" s="5"/>
      <c r="D1" s="1"/>
      <c r="E1" s="2"/>
      <c r="F1" s="2"/>
      <c r="G1" s="3"/>
    </row>
    <row r="2" spans="2:8" s="4" customFormat="1" ht="14.25" customHeight="1">
      <c r="B2" s="1"/>
      <c r="C2" s="14"/>
      <c r="D2" s="15"/>
      <c r="E2" s="15"/>
      <c r="F2" s="17"/>
      <c r="G2" s="16"/>
    </row>
    <row r="3" spans="2:8">
      <c r="B3" s="160" t="s">
        <v>28</v>
      </c>
      <c r="C3" s="161"/>
      <c r="D3" s="161"/>
      <c r="E3" s="161"/>
      <c r="F3" s="161"/>
      <c r="G3" s="162"/>
    </row>
    <row r="4" spans="2:8">
      <c r="B4" s="101"/>
      <c r="C4" s="102"/>
      <c r="D4" s="101" t="s">
        <v>36</v>
      </c>
      <c r="E4" s="101" t="s">
        <v>37</v>
      </c>
      <c r="F4" s="102" t="s">
        <v>39</v>
      </c>
      <c r="G4" s="101" t="s">
        <v>40</v>
      </c>
    </row>
    <row r="5" spans="2:8" s="69" customFormat="1">
      <c r="B5" s="114" t="s">
        <v>48</v>
      </c>
      <c r="C5" s="115" t="s">
        <v>42</v>
      </c>
      <c r="D5" s="116"/>
      <c r="E5" s="117"/>
      <c r="F5" s="117"/>
      <c r="G5" s="117"/>
      <c r="H5" s="76"/>
    </row>
    <row r="6" spans="2:8" ht="25.5">
      <c r="B6" s="110" t="s">
        <v>49</v>
      </c>
      <c r="C6" s="111" t="s">
        <v>38</v>
      </c>
      <c r="D6" s="112" t="s">
        <v>31</v>
      </c>
      <c r="E6" s="113">
        <v>6010</v>
      </c>
      <c r="F6" s="113">
        <v>130</v>
      </c>
      <c r="G6" s="113">
        <f>E6*F6</f>
        <v>781300</v>
      </c>
      <c r="H6" s="73"/>
    </row>
    <row r="7" spans="2:8">
      <c r="B7" s="103" t="s">
        <v>50</v>
      </c>
      <c r="C7" s="106" t="s">
        <v>41</v>
      </c>
      <c r="D7" s="104" t="s">
        <v>31</v>
      </c>
      <c r="E7" s="105">
        <v>162</v>
      </c>
      <c r="F7" s="105">
        <v>120</v>
      </c>
      <c r="G7" s="105">
        <f>E7*F7</f>
        <v>19440</v>
      </c>
      <c r="H7" s="73"/>
    </row>
    <row r="8" spans="2:8">
      <c r="B8" s="103" t="s">
        <v>51</v>
      </c>
      <c r="C8" s="106" t="s">
        <v>44</v>
      </c>
      <c r="D8" s="104" t="s">
        <v>31</v>
      </c>
      <c r="E8" s="105">
        <v>876.9</v>
      </c>
      <c r="F8" s="105">
        <v>20</v>
      </c>
      <c r="G8" s="105">
        <f>E8*F8</f>
        <v>17538</v>
      </c>
      <c r="H8" s="73"/>
    </row>
    <row r="9" spans="2:8">
      <c r="B9" s="103" t="s">
        <v>70</v>
      </c>
      <c r="C9" s="106" t="s">
        <v>45</v>
      </c>
      <c r="D9" s="104" t="s">
        <v>30</v>
      </c>
      <c r="E9" s="105">
        <v>568</v>
      </c>
      <c r="F9" s="105">
        <v>98</v>
      </c>
      <c r="G9" s="105">
        <f>E9*F9</f>
        <v>55664</v>
      </c>
      <c r="H9" s="73"/>
    </row>
    <row r="10" spans="2:8">
      <c r="B10" s="114" t="s">
        <v>52</v>
      </c>
      <c r="C10" s="118" t="s">
        <v>12</v>
      </c>
      <c r="D10" s="119"/>
      <c r="E10" s="120"/>
      <c r="F10" s="117"/>
      <c r="G10" s="120"/>
      <c r="H10" s="73"/>
    </row>
    <row r="11" spans="2:8">
      <c r="B11" s="103" t="s">
        <v>53</v>
      </c>
      <c r="C11" s="108" t="s">
        <v>32</v>
      </c>
      <c r="D11" s="100" t="s">
        <v>31</v>
      </c>
      <c r="E11" s="107">
        <v>560</v>
      </c>
      <c r="F11" s="105">
        <v>20</v>
      </c>
      <c r="G11" s="105">
        <f>E11*F11</f>
        <v>11200</v>
      </c>
      <c r="H11" s="73"/>
    </row>
    <row r="12" spans="2:8" ht="25.5">
      <c r="B12" s="103" t="s">
        <v>54</v>
      </c>
      <c r="C12" s="106" t="s">
        <v>46</v>
      </c>
      <c r="D12" s="104" t="s">
        <v>31</v>
      </c>
      <c r="E12" s="105">
        <v>4417</v>
      </c>
      <c r="F12" s="105">
        <v>130</v>
      </c>
      <c r="G12" s="105">
        <f>E12*F12</f>
        <v>574210</v>
      </c>
      <c r="H12" s="73"/>
    </row>
    <row r="13" spans="2:8" ht="25.5">
      <c r="B13" s="103" t="s">
        <v>55</v>
      </c>
      <c r="C13" s="106" t="s">
        <v>34</v>
      </c>
      <c r="D13" s="104" t="s">
        <v>31</v>
      </c>
      <c r="E13" s="105">
        <v>10</v>
      </c>
      <c r="F13" s="105">
        <v>720</v>
      </c>
      <c r="G13" s="105">
        <f>E13*F13</f>
        <v>7200</v>
      </c>
      <c r="H13" s="73"/>
    </row>
    <row r="14" spans="2:8">
      <c r="B14" s="103" t="s">
        <v>56</v>
      </c>
      <c r="C14" s="108" t="s">
        <v>47</v>
      </c>
      <c r="D14" s="100" t="s">
        <v>29</v>
      </c>
      <c r="E14" s="107">
        <v>313.8</v>
      </c>
      <c r="F14" s="105">
        <v>70</v>
      </c>
      <c r="G14" s="107">
        <f>E14*F14</f>
        <v>21966</v>
      </c>
      <c r="H14" s="73"/>
    </row>
    <row r="15" spans="2:8">
      <c r="B15" s="114" t="s">
        <v>57</v>
      </c>
      <c r="C15" s="121" t="s">
        <v>43</v>
      </c>
      <c r="D15" s="116"/>
      <c r="E15" s="117"/>
      <c r="F15" s="117"/>
      <c r="G15" s="117"/>
      <c r="H15" s="73"/>
    </row>
    <row r="16" spans="2:8">
      <c r="B16" s="103" t="s">
        <v>58</v>
      </c>
      <c r="C16" s="106" t="s">
        <v>33</v>
      </c>
      <c r="D16" s="104" t="s">
        <v>31</v>
      </c>
      <c r="E16" s="105">
        <v>17</v>
      </c>
      <c r="F16" s="105">
        <v>272</v>
      </c>
      <c r="G16" s="105">
        <f>E16*F16</f>
        <v>4624</v>
      </c>
      <c r="H16" s="73"/>
    </row>
    <row r="17" spans="2:8">
      <c r="B17" s="103" t="s">
        <v>59</v>
      </c>
      <c r="C17" s="106" t="s">
        <v>35</v>
      </c>
      <c r="D17" s="104" t="s">
        <v>7</v>
      </c>
      <c r="E17" s="105">
        <v>253</v>
      </c>
      <c r="F17" s="105">
        <v>440</v>
      </c>
      <c r="G17" s="105">
        <f>E17*F17</f>
        <v>111320</v>
      </c>
      <c r="H17" s="73"/>
    </row>
    <row r="18" spans="2:8">
      <c r="B18" s="103" t="s">
        <v>78</v>
      </c>
      <c r="C18" s="106" t="s">
        <v>76</v>
      </c>
      <c r="D18" s="104" t="s">
        <v>77</v>
      </c>
      <c r="E18" s="105">
        <v>16</v>
      </c>
      <c r="F18" s="105">
        <v>200</v>
      </c>
      <c r="G18" s="105">
        <f>E18*F18</f>
        <v>3200</v>
      </c>
      <c r="H18" s="73"/>
    </row>
    <row r="19" spans="2:8">
      <c r="B19" s="103"/>
      <c r="C19" s="106"/>
      <c r="D19" s="104"/>
      <c r="E19" s="105"/>
      <c r="F19" s="105"/>
      <c r="G19" s="105"/>
      <c r="H19" s="73"/>
    </row>
    <row r="20" spans="2:8">
      <c r="B20" s="103"/>
      <c r="C20" s="106"/>
      <c r="D20" s="104"/>
      <c r="E20" s="103"/>
      <c r="F20" s="109"/>
      <c r="G20" s="109"/>
      <c r="H20" s="73"/>
    </row>
    <row r="21" spans="2:8">
      <c r="B21" s="103"/>
      <c r="C21" s="106"/>
      <c r="D21" s="104"/>
      <c r="E21" s="103"/>
      <c r="F21" s="109"/>
      <c r="G21" s="109">
        <f>SUM(G6:G19)</f>
        <v>1607662</v>
      </c>
      <c r="H21" s="73"/>
    </row>
    <row r="22" spans="2:8">
      <c r="B22" s="45"/>
      <c r="C22" s="59"/>
      <c r="D22" s="77"/>
      <c r="E22" s="45"/>
      <c r="F22" s="73"/>
      <c r="G22" s="73"/>
      <c r="H22" s="73"/>
    </row>
    <row r="23" spans="2:8">
      <c r="B23" s="45"/>
      <c r="C23" s="59"/>
      <c r="D23" s="79"/>
      <c r="E23" s="54"/>
      <c r="F23" s="47"/>
      <c r="G23" s="47"/>
      <c r="H23" s="73"/>
    </row>
    <row r="24" spans="2:8">
      <c r="B24" s="45"/>
      <c r="C24" s="64" t="s">
        <v>60</v>
      </c>
      <c r="D24" s="124">
        <v>0.02</v>
      </c>
      <c r="E24" s="125"/>
      <c r="F24" s="50"/>
      <c r="G24" s="50">
        <f>G21/100*2</f>
        <v>32153.24</v>
      </c>
      <c r="H24" s="73"/>
    </row>
    <row r="25" spans="2:8">
      <c r="B25" s="45"/>
      <c r="C25" s="64"/>
      <c r="D25" s="126"/>
      <c r="E25" s="125"/>
      <c r="F25" s="50"/>
      <c r="G25" s="50"/>
      <c r="H25" s="73"/>
    </row>
    <row r="26" spans="2:8">
      <c r="B26" s="45"/>
      <c r="C26" s="64"/>
      <c r="D26" s="126"/>
      <c r="E26" s="125"/>
      <c r="F26" s="50"/>
      <c r="G26" s="50"/>
      <c r="H26" s="73"/>
    </row>
    <row r="27" spans="2:8">
      <c r="B27" s="45"/>
      <c r="C27" s="64" t="s">
        <v>22</v>
      </c>
      <c r="D27" s="126"/>
      <c r="E27" s="125"/>
      <c r="F27" s="50"/>
      <c r="G27" s="50">
        <f>G21+G24</f>
        <v>1639815.24</v>
      </c>
      <c r="H27" s="73"/>
    </row>
    <row r="28" spans="2:8">
      <c r="B28" s="45"/>
      <c r="C28" s="64"/>
      <c r="D28" s="126"/>
      <c r="E28" s="125"/>
      <c r="F28" s="50"/>
      <c r="G28" s="50"/>
      <c r="H28" s="73"/>
    </row>
    <row r="29" spans="2:8">
      <c r="B29" s="45"/>
      <c r="C29" s="64"/>
      <c r="D29" s="126"/>
      <c r="E29" s="125"/>
      <c r="F29" s="50"/>
      <c r="G29" s="50"/>
      <c r="H29" s="73"/>
    </row>
    <row r="30" spans="2:8">
      <c r="B30" s="45"/>
      <c r="C30" s="64" t="s">
        <v>23</v>
      </c>
      <c r="D30" s="124">
        <v>0.18</v>
      </c>
      <c r="E30" s="125"/>
      <c r="F30" s="50"/>
      <c r="G30" s="50">
        <f>G27/100*18</f>
        <v>295166.74319999997</v>
      </c>
      <c r="H30" s="73"/>
    </row>
    <row r="31" spans="2:8">
      <c r="B31" s="45"/>
      <c r="C31" s="64"/>
      <c r="D31" s="126"/>
      <c r="E31" s="125"/>
      <c r="F31" s="50"/>
      <c r="G31" s="50"/>
      <c r="H31" s="73"/>
    </row>
    <row r="32" spans="2:8">
      <c r="B32" s="45"/>
      <c r="C32" s="64"/>
      <c r="D32" s="126"/>
      <c r="E32" s="125"/>
      <c r="F32" s="50"/>
      <c r="G32" s="50"/>
      <c r="H32" s="73"/>
    </row>
    <row r="33" spans="2:8">
      <c r="B33" s="45"/>
      <c r="C33" s="64" t="s">
        <v>63</v>
      </c>
      <c r="D33" s="126"/>
      <c r="E33" s="125"/>
      <c r="F33" s="50"/>
      <c r="G33" s="50">
        <f>G27+G30</f>
        <v>1934981.9831999999</v>
      </c>
      <c r="H33" s="73"/>
    </row>
    <row r="34" spans="2:8">
      <c r="B34" s="45"/>
      <c r="C34" s="64"/>
      <c r="D34" s="126"/>
      <c r="E34" s="125"/>
      <c r="F34" s="50"/>
      <c r="G34" s="50"/>
      <c r="H34" s="73"/>
    </row>
    <row r="35" spans="2:8" s="18" customFormat="1">
      <c r="B35" s="80"/>
      <c r="C35" s="81"/>
      <c r="D35" s="77"/>
      <c r="E35" s="80"/>
      <c r="F35" s="78"/>
      <c r="G35" s="78"/>
      <c r="H35" s="73"/>
    </row>
    <row r="36" spans="2:8" s="18" customFormat="1">
      <c r="B36" s="45"/>
      <c r="C36" s="59"/>
      <c r="D36" s="59"/>
      <c r="E36" s="45"/>
      <c r="F36" s="73"/>
      <c r="G36" s="73"/>
      <c r="H36" s="78"/>
    </row>
    <row r="37" spans="2:8" s="18" customFormat="1">
      <c r="B37" s="43"/>
      <c r="C37" s="59"/>
      <c r="D37" s="59"/>
      <c r="E37" s="45"/>
      <c r="F37" s="73"/>
      <c r="G37" s="73"/>
      <c r="H37" s="73"/>
    </row>
    <row r="38" spans="2:8" s="18" customFormat="1">
      <c r="B38" s="43"/>
      <c r="C38" s="44"/>
      <c r="D38" s="54"/>
      <c r="E38" s="54"/>
      <c r="F38" s="55"/>
      <c r="G38" s="49"/>
    </row>
    <row r="39" spans="2:8" s="19" customFormat="1">
      <c r="B39" s="38"/>
      <c r="C39" s="42"/>
      <c r="D39" s="56"/>
      <c r="E39" s="57"/>
      <c r="F39" s="58"/>
      <c r="G39" s="40"/>
    </row>
    <row r="40" spans="2:8" s="37" customFormat="1">
      <c r="B40" s="43"/>
      <c r="C40" s="59"/>
      <c r="D40" s="60"/>
      <c r="E40" s="61"/>
      <c r="F40" s="55"/>
      <c r="G40" s="73"/>
    </row>
    <row r="41" spans="2:8" s="19" customFormat="1">
      <c r="B41" s="63"/>
      <c r="C41" s="64"/>
      <c r="D41" s="65"/>
      <c r="E41" s="66"/>
      <c r="F41" s="67"/>
      <c r="G41" s="74"/>
    </row>
    <row r="42" spans="2:8" s="19" customFormat="1">
      <c r="B42" s="63"/>
      <c r="C42" s="64"/>
      <c r="D42" s="65"/>
      <c r="E42" s="66"/>
      <c r="F42" s="67"/>
      <c r="G42" s="68"/>
    </row>
    <row r="43" spans="2:8" s="19" customFormat="1">
      <c r="B43" s="63"/>
      <c r="C43" s="64"/>
      <c r="D43" s="65"/>
      <c r="E43" s="66"/>
      <c r="F43" s="67"/>
      <c r="G43" s="68"/>
    </row>
    <row r="44" spans="2:8" s="19" customFormat="1">
      <c r="B44" s="63"/>
      <c r="C44" s="64"/>
      <c r="D44" s="65"/>
      <c r="E44" s="66"/>
      <c r="F44" s="67"/>
      <c r="G44" s="68"/>
    </row>
    <row r="45" spans="2:8" s="4" customFormat="1">
      <c r="B45" s="43"/>
      <c r="C45" s="59"/>
      <c r="D45" s="60"/>
      <c r="E45" s="61"/>
      <c r="F45" s="49"/>
      <c r="G45" s="62"/>
    </row>
    <row r="46" spans="2:8" s="19" customFormat="1">
      <c r="B46" s="63"/>
      <c r="C46" s="42"/>
      <c r="D46" s="65"/>
      <c r="E46" s="66"/>
      <c r="F46" s="48"/>
      <c r="G46" s="68"/>
    </row>
    <row r="47" spans="2:8" s="19" customFormat="1">
      <c r="B47" s="20"/>
      <c r="C47" s="26"/>
      <c r="D47" s="23"/>
      <c r="E47" s="24"/>
      <c r="F47" s="22"/>
      <c r="G47" s="25"/>
    </row>
    <row r="48" spans="2:8" s="32" customFormat="1">
      <c r="B48" s="27"/>
      <c r="C48" s="21"/>
      <c r="D48" s="28"/>
      <c r="E48" s="29"/>
      <c r="F48" s="30"/>
      <c r="G48" s="31"/>
    </row>
    <row r="49" spans="2:7" s="32" customFormat="1">
      <c r="B49" s="27"/>
      <c r="C49" s="5"/>
      <c r="D49" s="28"/>
      <c r="E49" s="29"/>
      <c r="F49" s="30"/>
      <c r="G49" s="31"/>
    </row>
    <row r="50" spans="2:7" s="32" customFormat="1">
      <c r="B50" s="27"/>
      <c r="C50" s="21"/>
      <c r="D50" s="28"/>
      <c r="E50" s="29"/>
      <c r="F50" s="30"/>
      <c r="G50" s="31"/>
    </row>
    <row r="51" spans="2:7" s="32" customFormat="1">
      <c r="B51" s="27"/>
      <c r="C51" s="21"/>
      <c r="D51" s="28"/>
      <c r="E51" s="29"/>
      <c r="F51" s="30"/>
      <c r="G51" s="31"/>
    </row>
    <row r="52" spans="2:7" s="19" customFormat="1">
      <c r="B52" s="20"/>
      <c r="C52" s="33"/>
      <c r="D52" s="23"/>
      <c r="E52" s="24"/>
      <c r="F52" s="22"/>
      <c r="G52" s="34"/>
    </row>
    <row r="54" spans="2:7" s="35" customFormat="1">
      <c r="B54" s="10"/>
      <c r="C54" s="13"/>
      <c r="D54" s="11"/>
      <c r="E54" s="10"/>
      <c r="F54" s="12"/>
      <c r="G54" s="12"/>
    </row>
    <row r="55" spans="2:7" s="35" customFormat="1">
      <c r="B55" s="10"/>
      <c r="C55" s="13"/>
      <c r="D55" s="11"/>
      <c r="E55" s="10"/>
      <c r="F55" s="12"/>
      <c r="G55" s="12"/>
    </row>
    <row r="56" spans="2:7" s="35" customFormat="1">
      <c r="B56" s="10"/>
      <c r="C56" s="13"/>
      <c r="D56" s="11"/>
      <c r="E56" s="10"/>
      <c r="F56" s="12"/>
      <c r="G56" s="12"/>
    </row>
    <row r="57" spans="2:7" s="35" customFormat="1">
      <c r="B57" s="10"/>
      <c r="C57" s="13"/>
      <c r="D57" s="11"/>
      <c r="E57" s="10"/>
      <c r="F57" s="12"/>
      <c r="G57" s="12"/>
    </row>
    <row r="58" spans="2:7" s="35" customFormat="1">
      <c r="B58" s="10"/>
      <c r="C58" s="13"/>
      <c r="D58" s="11"/>
      <c r="E58" s="10"/>
      <c r="F58" s="12"/>
      <c r="G58" s="12"/>
    </row>
    <row r="59" spans="2:7">
      <c r="B59" s="10"/>
      <c r="C59" s="36"/>
      <c r="D59" s="11"/>
      <c r="E59" s="36"/>
      <c r="F59" s="12"/>
      <c r="G59" s="12"/>
    </row>
    <row r="60" spans="2:7">
      <c r="B60" s="10"/>
      <c r="C60" s="36"/>
      <c r="D60" s="11"/>
      <c r="E60" s="10"/>
      <c r="F60" s="12"/>
      <c r="G60" s="12"/>
    </row>
  </sheetData>
  <mergeCells count="1">
    <mergeCell ref="B3:G3"/>
  </mergeCells>
  <printOptions horizontalCentered="1" gridLines="1"/>
  <pageMargins left="0.19685039370078741" right="0.19685039370078741" top="0.39370078740157483" bottom="0.35433070866141736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 </vt:lpstr>
      <vt:lpstr>матер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Прокофьев Руслан Закирьянович</cp:lastModifiedBy>
  <cp:lastPrinted>2015-03-17T10:16:02Z</cp:lastPrinted>
  <dcterms:created xsi:type="dcterms:W3CDTF">1997-12-17T07:24:10Z</dcterms:created>
  <dcterms:modified xsi:type="dcterms:W3CDTF">2015-03-17T10:18:09Z</dcterms:modified>
</cp:coreProperties>
</file>